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060" windowHeight="8640" activeTab="0"/>
  </bookViews>
  <sheets>
    <sheet name="Blad1" sheetId="1" r:id="rId1"/>
    <sheet name="Blad2" sheetId="2" r:id="rId2"/>
    <sheet name="Blad3" sheetId="3" r:id="rId3"/>
  </sheets>
  <definedNames>
    <definedName name="TABLE" localSheetId="0">'Blad1'!$A$7:$J$7</definedName>
    <definedName name="TABLE_2" localSheetId="0">'Blad1'!$B$8:$J$8</definedName>
    <definedName name="TABLE_3" localSheetId="0">'Blad1'!$B$11:$J$11</definedName>
    <definedName name="TABLE_4" localSheetId="0">'Blad1'!$A$12:$J$12</definedName>
    <definedName name="TABLE_5" localSheetId="0">'Blad1'!$B$13:$J$13</definedName>
    <definedName name="TABLE_6" localSheetId="0">'Blad1'!$A$14:$J$14</definedName>
    <definedName name="TABLE_7" localSheetId="0">'Blad1'!$B$15:$J$15</definedName>
    <definedName name="TABLE_8" localSheetId="0">'Blad1'!$A$16:$J$16</definedName>
    <definedName name="TABLE_9" localSheetId="0">'Blad1'!$B$17:$J$17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<sst xmlns="http://schemas.openxmlformats.org/spreadsheetml/2006/main" count="25" uniqueCount="25">
  <si>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grain </t>
  </si>
  <si>
    <t xml:space="preserve">gram </t>
  </si>
  <si>
    <t xml:space="preserve">USD </t>
  </si>
  <si>
    <t xml:space="preserve">EUR </t>
  </si>
  <si>
    <t xml:space="preserve">cm3 </t>
  </si>
  <si>
    <t xml:space="preserve">Avoirdupois
pound </t>
  </si>
  <si>
    <t xml:space="preserve">Troy
pound </t>
  </si>
  <si>
    <t xml:space="preserve">Troy
ounce
(oz.) </t>
  </si>
  <si>
    <t xml:space="preserve">edge
(mm) </t>
  </si>
  <si>
    <t>edge
('')</t>
  </si>
  <si>
    <t>1/480</t>
  </si>
  <si>
    <t>1/7000</t>
  </si>
  <si>
    <t>1/5760</t>
  </si>
  <si>
    <t>1/12</t>
  </si>
  <si>
    <t>mm in 1 inch</t>
  </si>
  <si>
    <t>kg in 1
grain</t>
  </si>
  <si>
    <t>Variable parameters:</t>
  </si>
  <si>
    <t>Fixed parameters:</t>
  </si>
  <si>
    <t>(bullion)</t>
  </si>
  <si>
    <t>Price in 1 troy ounce
of silver in USD</t>
  </si>
  <si>
    <t>kg in 1 dm3
of silver</t>
  </si>
  <si>
    <t>The last two columns give the length of the edge (in millimeters and inches) of a cubic block (same height, width and length) of silver of this weight and value, just to get a better idea of its size.</t>
  </si>
  <si>
    <t>Copyright © 2010-2013 by R.Harmsen</t>
  </si>
  <si>
    <t>Comparitive table of weight, value and volume of silver. Calculated at the approximate silver prices as of September 3, 2013:   24.40 USD/oz. or 18.54 EUR/oz.</t>
  </si>
  <si>
    <t>Price of 1 troy ounce
of silver in EUR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</si>
</sst>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"/>
    <numFmt numFmtId="173" formatCode="0.0"/>
    <numFmt numFmtId="174" formatCode="0.000"/>
    <numFmt numFmtId="175" formatCode="#,##0.0000_ ;\-#,##0.0000\ "/>
    <numFmt numFmtId="176" formatCode="#,##0_ ;\-#,##0\ "/>
    <numFmt numFmtId="177" formatCode="#,##0.00_ ;\-#,##0.00\ "/>
    <numFmt numFmtId="178" formatCode="0.00000"/>
    <numFmt numFmtId="179" formatCode="#,##0.000_ ;\-#,##0.000\ 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17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71" fontId="0" fillId="0" borderId="0" xfId="44" applyFont="1" applyAlignment="1">
      <alignment horizontal="center" wrapText="1"/>
    </xf>
    <xf numFmtId="171" fontId="0" fillId="0" borderId="0" xfId="44" applyFont="1" applyAlignment="1">
      <alignment horizontal="center"/>
    </xf>
    <xf numFmtId="2" fontId="0" fillId="0" borderId="0" xfId="44" applyNumberFormat="1" applyFont="1" applyAlignment="1">
      <alignment wrapText="1"/>
    </xf>
    <xf numFmtId="2" fontId="0" fillId="0" borderId="0" xfId="44" applyNumberFormat="1" applyFont="1" applyAlignment="1">
      <alignment/>
    </xf>
    <xf numFmtId="172" fontId="0" fillId="0" borderId="0" xfId="44" applyNumberFormat="1" applyFont="1" applyAlignment="1">
      <alignment wrapText="1"/>
    </xf>
    <xf numFmtId="173" fontId="0" fillId="0" borderId="0" xfId="0" applyNumberFormat="1" applyAlignment="1">
      <alignment horizontal="right" wrapText="1"/>
    </xf>
    <xf numFmtId="176" fontId="0" fillId="0" borderId="0" xfId="44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wrapText="1"/>
    </xf>
    <xf numFmtId="178" fontId="0" fillId="0" borderId="0" xfId="0" applyNumberFormat="1" applyAlignment="1" quotePrefix="1">
      <alignment horizontal="center" wrapText="1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174" fontId="0" fillId="0" borderId="0" xfId="44" applyNumberFormat="1" applyFont="1" applyAlignment="1">
      <alignment horizontal="center" wrapText="1"/>
    </xf>
    <xf numFmtId="174" fontId="0" fillId="0" borderId="0" xfId="44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4">
      <selection activeCell="A22" sqref="A22"/>
    </sheetView>
  </sheetViews>
  <sheetFormatPr defaultColWidth="9.140625" defaultRowHeight="12.75"/>
  <cols>
    <col min="1" max="1" width="11.00390625" style="0" customWidth="1"/>
    <col min="2" max="2" width="9.57421875" style="0" customWidth="1"/>
    <col min="3" max="3" width="12.421875" style="0" bestFit="1" customWidth="1"/>
    <col min="4" max="10" width="11.57421875" style="0" bestFit="1" customWidth="1"/>
  </cols>
  <sheetData>
    <row r="1" spans="1:13" ht="31.5" customHeight="1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>
      <c r="A2" s="26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ht="12.75">
      <c r="A4" t="s">
        <v>22</v>
      </c>
    </row>
    <row r="6" spans="1:10" ht="38.25">
      <c r="A6" s="2" t="s">
        <v>5</v>
      </c>
      <c r="B6" s="2" t="s">
        <v>6</v>
      </c>
      <c r="C6" s="2" t="s">
        <v>7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2" t="s">
        <v>8</v>
      </c>
      <c r="J6" s="2" t="s">
        <v>9</v>
      </c>
    </row>
    <row r="7" spans="1:10" ht="12.75">
      <c r="A7" s="4" t="s">
        <v>11</v>
      </c>
      <c r="B7" s="4" t="s">
        <v>12</v>
      </c>
      <c r="C7" s="5" t="s">
        <v>10</v>
      </c>
      <c r="D7" s="7">
        <v>1</v>
      </c>
      <c r="E7" s="23">
        <f>B27/7000*1000</f>
        <v>0.06479891</v>
      </c>
      <c r="F7" s="10">
        <f>F12/480</f>
        <v>0.038625</v>
      </c>
      <c r="G7" s="10">
        <f>G12/480</f>
        <v>0.05083333333333333</v>
      </c>
      <c r="H7" s="14">
        <f>(1000/B28/1000)*(B27/7000*1000)</f>
        <v>0.006177207816968541</v>
      </c>
      <c r="I7" s="22">
        <f aca="true" t="shared" si="0" ref="I7:I12">(H7*1000)^(1/3)</f>
        <v>1.8348366404645378</v>
      </c>
      <c r="J7" s="6">
        <f>I7/B26</f>
        <v>0.07223766301041487</v>
      </c>
    </row>
    <row r="8" spans="1:10" ht="12.75">
      <c r="A8" s="21">
        <f>D8/7000</f>
        <v>0.002204622621848776</v>
      </c>
      <c r="B8" s="19">
        <f>D8/5760</f>
        <v>0.0026792288807189982</v>
      </c>
      <c r="C8" s="6">
        <f>D8/480</f>
        <v>0.03215074656862798</v>
      </c>
      <c r="D8" s="7">
        <f>7000/B27/1000</f>
        <v>15.43235835294143</v>
      </c>
      <c r="E8" s="23">
        <v>1</v>
      </c>
      <c r="F8" s="10">
        <f>F12*7000/B27/480/1000</f>
        <v>0.5960748413823627</v>
      </c>
      <c r="G8" s="10">
        <f>G12*7000/B27/480/1000</f>
        <v>0.7844782162745227</v>
      </c>
      <c r="H8" s="14">
        <f>1000/B28/1000</f>
        <v>0.09532888465204957</v>
      </c>
      <c r="I8" s="22">
        <f t="shared" si="0"/>
        <v>4.56816207477334</v>
      </c>
      <c r="J8" s="6">
        <f>I8/B26</f>
        <v>0.17984890058162756</v>
      </c>
    </row>
    <row r="9" spans="1:10" ht="12.75">
      <c r="A9" s="21">
        <f>D9/7000</f>
        <v>0.36985668053629217</v>
      </c>
      <c r="B9" s="21">
        <f>D9/5760</f>
        <v>0.4494786048184106</v>
      </c>
      <c r="C9" s="18">
        <f>F9/B22</f>
        <v>5.393743257820928</v>
      </c>
      <c r="D9" s="8">
        <f>C9*480</f>
        <v>2588.9967637540453</v>
      </c>
      <c r="E9" s="24">
        <f>F9*B27*100*4800/B22/7000</f>
        <v>167.76416828478966</v>
      </c>
      <c r="F9" s="11">
        <v>100</v>
      </c>
      <c r="G9" s="11">
        <f>F9*B21/B22</f>
        <v>131.60733549083065</v>
      </c>
      <c r="H9" s="13">
        <f>(F9*B27*1000*480)/(B22*B28*7000)</f>
        <v>15.992771047167746</v>
      </c>
      <c r="I9" s="22">
        <f>(H9*1000)^(1/3)</f>
        <v>25.19462546378635</v>
      </c>
      <c r="J9" s="6">
        <f>I9/B26</f>
        <v>0.9919143883380452</v>
      </c>
    </row>
    <row r="10" spans="1:10" ht="12.75">
      <c r="A10" s="21">
        <f>D10/7000</f>
        <v>0.28103044496487123</v>
      </c>
      <c r="B10" s="21">
        <f>D10/5760</f>
        <v>0.3415300546448088</v>
      </c>
      <c r="C10" s="18">
        <f>G10/B21</f>
        <v>4.0983606557377055</v>
      </c>
      <c r="D10" s="8">
        <f>C10*480</f>
        <v>1967.2131147540986</v>
      </c>
      <c r="E10" s="24">
        <f>G10*B27*100*4800/B21/7000</f>
        <v>127.4732655737705</v>
      </c>
      <c r="F10" s="11">
        <f>G10*B22/B21</f>
        <v>75.98360655737706</v>
      </c>
      <c r="G10" s="11">
        <v>100</v>
      </c>
      <c r="H10" s="13">
        <f>(G10*B27*1000*480)/(B21*B28*7000)</f>
        <v>12.15188423010205</v>
      </c>
      <c r="I10" s="22">
        <f>(H10*1000)^(1/3)</f>
        <v>22.990471308157154</v>
      </c>
      <c r="J10" s="6">
        <f>I10/B26</f>
        <v>0.9051366656754786</v>
      </c>
    </row>
    <row r="11" spans="1:10" ht="12.75">
      <c r="A11" s="21">
        <f>B28/B27*(7000/1000)/7000</f>
        <v>0.023126491303193657</v>
      </c>
      <c r="B11" s="19">
        <f>B28/B27*(7000/1000)/5760</f>
        <v>0.02810511095874229</v>
      </c>
      <c r="C11" s="6">
        <f>B28/B27*(7000/1000)/480</f>
        <v>0.3372613315049075</v>
      </c>
      <c r="D11" s="7">
        <f>B28/B27*(7000/1000)</f>
        <v>161.8854391223556</v>
      </c>
      <c r="E11" s="23">
        <f>B28</f>
        <v>10.49</v>
      </c>
      <c r="F11" s="10">
        <f>(B28*F12*7000)/(B27*480*1000)</f>
        <v>6.2528250861009855</v>
      </c>
      <c r="G11" s="10">
        <f>(B28*G12*7000)/(B27*480*1000)</f>
        <v>8.229176488719743</v>
      </c>
      <c r="H11" s="12">
        <v>1</v>
      </c>
      <c r="I11" s="15">
        <f t="shared" si="0"/>
        <v>9.999999999999998</v>
      </c>
      <c r="J11" s="6">
        <f>I11/B26</f>
        <v>0.39370078740157477</v>
      </c>
    </row>
    <row r="12" spans="1:10" ht="12.75">
      <c r="A12" s="19">
        <f>480/7000</f>
        <v>0.06857142857142857</v>
      </c>
      <c r="B12" s="20" t="s">
        <v>13</v>
      </c>
      <c r="C12" s="6">
        <v>1</v>
      </c>
      <c r="D12" s="7">
        <v>480</v>
      </c>
      <c r="E12" s="23">
        <f>B27*480*1000/7000</f>
        <v>31.1034768</v>
      </c>
      <c r="F12" s="10">
        <f>B22</f>
        <v>18.54</v>
      </c>
      <c r="G12" s="10">
        <f>B21</f>
        <v>24.4</v>
      </c>
      <c r="H12" s="12">
        <f>B27*1000*480/(B28*7000)</f>
        <v>2.9650597521449</v>
      </c>
      <c r="I12" s="15">
        <f t="shared" si="0"/>
        <v>14.366285181171211</v>
      </c>
      <c r="J12" s="6">
        <f>I12/B26</f>
        <v>0.5656017787862682</v>
      </c>
    </row>
    <row r="13" spans="1:10" ht="12.75">
      <c r="A13" s="7">
        <f>D13/7000</f>
        <v>0.3789752930808778</v>
      </c>
      <c r="B13" s="7">
        <f>D13/5760</f>
        <v>0.46056025200801126</v>
      </c>
      <c r="C13" s="6">
        <f>D13/480</f>
        <v>5.5267230240961345</v>
      </c>
      <c r="D13" s="9">
        <f>B28*7000*(B26^3)/B27/1000/1000</f>
        <v>2652.8270515661447</v>
      </c>
      <c r="E13" s="16">
        <f>B28*B26^3/1000</f>
        <v>171.90030136</v>
      </c>
      <c r="F13" s="10">
        <f>B22*B26^3*B28*7000/(B27*480*1000*1000)</f>
        <v>102.46544486674236</v>
      </c>
      <c r="G13" s="10">
        <f>B21*B26^3*B28*7000/(B27*480*1000*1000)</f>
        <v>134.8520417879457</v>
      </c>
      <c r="H13" s="12">
        <f>(I13/10)^3</f>
        <v>16.387064</v>
      </c>
      <c r="I13" s="15">
        <f>B26*J13</f>
        <v>25.4</v>
      </c>
      <c r="J13" s="6">
        <f>1</f>
        <v>1</v>
      </c>
    </row>
    <row r="14" spans="1:10" ht="12.75">
      <c r="A14" s="7">
        <f>5760/7000</f>
        <v>0.8228571428571428</v>
      </c>
      <c r="B14" s="7">
        <v>1</v>
      </c>
      <c r="C14" s="6">
        <f>B14*12</f>
        <v>12</v>
      </c>
      <c r="D14" s="9">
        <f>B14*5760</f>
        <v>5760</v>
      </c>
      <c r="E14" s="16">
        <f>B27*1000*5760/7000</f>
        <v>373.2417216</v>
      </c>
      <c r="F14" s="10">
        <f>B22*12</f>
        <v>222.48</v>
      </c>
      <c r="G14" s="10">
        <f>B21*12</f>
        <v>292.79999999999995</v>
      </c>
      <c r="H14" s="12">
        <f>B28</f>
        <v>10.49</v>
      </c>
      <c r="I14" s="15">
        <f>(H14*1000)^(1/3)</f>
        <v>21.89064187372593</v>
      </c>
      <c r="J14" s="6">
        <f>I14/B26</f>
        <v>0.8618362942411784</v>
      </c>
    </row>
    <row r="15" spans="1:10" ht="12.75">
      <c r="A15" s="8">
        <f>D8/7000*1000</f>
        <v>2.2046226218487757</v>
      </c>
      <c r="B15" s="7">
        <f>D8/5760*1000</f>
        <v>2.6792288807189983</v>
      </c>
      <c r="C15" s="6">
        <f>D8/480*1000</f>
        <v>32.15074656862798</v>
      </c>
      <c r="D15" s="9">
        <f>7000/B27</f>
        <v>15432.35835294143</v>
      </c>
      <c r="E15" s="16">
        <v>1000</v>
      </c>
      <c r="F15" s="10">
        <f>F12*7000/B27/480</f>
        <v>596.0748413823627</v>
      </c>
      <c r="G15" s="10">
        <f>G12*7000/B27/480</f>
        <v>784.4782162745228</v>
      </c>
      <c r="H15" s="12">
        <f>1000/B28</f>
        <v>95.32888465204957</v>
      </c>
      <c r="I15" s="15">
        <f>(H15*1000)^(1/3)</f>
        <v>45.68162074773337</v>
      </c>
      <c r="J15" s="6">
        <f>I15/B26</f>
        <v>1.7984890058162746</v>
      </c>
    </row>
    <row r="16" spans="1:11" ht="12.75">
      <c r="A16" s="7">
        <f>400*480/7000</f>
        <v>27.428571428571427</v>
      </c>
      <c r="B16" s="7">
        <f>400/12</f>
        <v>33.333333333333336</v>
      </c>
      <c r="C16" s="6">
        <v>400</v>
      </c>
      <c r="D16" s="9">
        <f>400*480</f>
        <v>192000</v>
      </c>
      <c r="E16" s="16">
        <f>B27*480*1000/7000*400</f>
        <v>12441.39072</v>
      </c>
      <c r="F16" s="10">
        <f>400*B22</f>
        <v>7416</v>
      </c>
      <c r="G16" s="10">
        <f>400*B21</f>
        <v>9760</v>
      </c>
      <c r="H16" s="12">
        <f>B27*1000*480/(B28*7000)*400</f>
        <v>1186.02390085796</v>
      </c>
      <c r="I16" s="15">
        <f>(H16*1000)^(1/3)</f>
        <v>105.85169425177077</v>
      </c>
      <c r="J16" s="6">
        <f>I16/B26</f>
        <v>4.167389537471291</v>
      </c>
      <c r="K16" t="s">
        <v>18</v>
      </c>
    </row>
    <row r="17" spans="1:10" ht="12.75">
      <c r="A17" s="8">
        <f>D17/7000</f>
        <v>23.126491303193657</v>
      </c>
      <c r="B17" s="7">
        <f>D17/5760</f>
        <v>28.10511095874229</v>
      </c>
      <c r="C17" s="6">
        <f>D17/480</f>
        <v>337.2613315049075</v>
      </c>
      <c r="D17" s="9">
        <f>B28/B27*7000</f>
        <v>161885.4391223556</v>
      </c>
      <c r="E17" s="16">
        <f>B28*1000</f>
        <v>10490</v>
      </c>
      <c r="F17" s="10">
        <f>(B28*F12*7000)/(B27*480)</f>
        <v>6252.825086100985</v>
      </c>
      <c r="G17" s="10">
        <f>(B28*G12*7000)/(B27*480)</f>
        <v>8229.176488719742</v>
      </c>
      <c r="H17" s="12">
        <v>1000</v>
      </c>
      <c r="I17" s="15">
        <f>(H17*1000)^(1/3)</f>
        <v>99.99999999999996</v>
      </c>
      <c r="J17" s="6">
        <f>I17/B26</f>
        <v>3.9370078740157464</v>
      </c>
    </row>
    <row r="18" ht="12.75">
      <c r="D18" s="17"/>
    </row>
    <row r="19" ht="12.75">
      <c r="A19" t="s">
        <v>16</v>
      </c>
    </row>
    <row r="21" spans="1:2" ht="51">
      <c r="A21" s="1" t="s">
        <v>24</v>
      </c>
      <c r="B21">
        <v>24.4</v>
      </c>
    </row>
    <row r="22" spans="1:2" ht="51">
      <c r="A22" s="1" t="s">
        <v>19</v>
      </c>
      <c r="B22" s="25">
        <v>18.54</v>
      </c>
    </row>
    <row r="24" ht="12.75">
      <c r="A24" t="s">
        <v>17</v>
      </c>
    </row>
    <row r="26" spans="1:2" ht="12.75">
      <c r="A26" t="s">
        <v>14</v>
      </c>
      <c r="B26">
        <v>25.4</v>
      </c>
    </row>
    <row r="27" spans="1:2" ht="25.5">
      <c r="A27" s="1" t="s">
        <v>15</v>
      </c>
      <c r="B27">
        <v>0.45359237</v>
      </c>
    </row>
    <row r="28" spans="1:2" ht="25.5">
      <c r="A28" s="1" t="s">
        <v>20</v>
      </c>
      <c r="B28">
        <v>10.49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Harmsen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Harmsen</dc:creator>
  <cp:keywords/>
  <dc:description/>
  <cp:lastModifiedBy>R. Harmsen</cp:lastModifiedBy>
  <dcterms:created xsi:type="dcterms:W3CDTF">2007-12-11T11:43:43Z</dcterms:created>
  <dcterms:modified xsi:type="dcterms:W3CDTF">2013-09-03T15:50:38Z</dcterms:modified>
  <cp:category/>
  <cp:version/>
  <cp:contentType/>
  <cp:contentStatus/>
</cp:coreProperties>
</file>